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míny 2021\2025-2027\"/>
    </mc:Choice>
  </mc:AlternateContent>
  <xr:revisionPtr revIDLastSave="0" documentId="13_ncr:1_{B88B5C12-250E-4A63-BD10-33A95E8A1FF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Pravidelná kontr..." sheetId="2" r:id="rId2"/>
  </sheets>
  <definedNames>
    <definedName name="_xlnm._FilterDatabase" localSheetId="1" hidden="1">'OR_PHA - Pravidelná kontr...'!$C$112:$K$117</definedName>
    <definedName name="_xlnm.Print_Titles" localSheetId="1">'OR_PHA - Pravidelná kontr...'!$112:$112</definedName>
    <definedName name="_xlnm.Print_Titles" localSheetId="0">'Rekapitulace zakázky'!$92:$92</definedName>
    <definedName name="_xlnm.Print_Area" localSheetId="1">'OR_PHA - Pravidelná kontr...'!$C$4:$J$76,'OR_PHA - Pravidelná kontr...'!$C$82:$J$96,'OR_PHA - Pravidelná kontr...'!$C$102:$K$117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15" i="2"/>
  <c r="BH115" i="2"/>
  <c r="BG115" i="2"/>
  <c r="BF115" i="2"/>
  <c r="T115" i="2"/>
  <c r="T114" i="2"/>
  <c r="T113" i="2"/>
  <c r="R115" i="2"/>
  <c r="R114" i="2"/>
  <c r="R113" i="2"/>
  <c r="P115" i="2"/>
  <c r="P114" i="2"/>
  <c r="P113" i="2" s="1"/>
  <c r="AU95" i="1" s="1"/>
  <c r="AU94" i="1" s="1"/>
  <c r="F109" i="2"/>
  <c r="F107" i="2"/>
  <c r="E105" i="2"/>
  <c r="F89" i="2"/>
  <c r="F87" i="2"/>
  <c r="E85" i="2"/>
  <c r="J19" i="2"/>
  <c r="E19" i="2"/>
  <c r="J109" i="2"/>
  <c r="J18" i="2"/>
  <c r="J16" i="2"/>
  <c r="E16" i="2"/>
  <c r="F110" i="2"/>
  <c r="J15" i="2"/>
  <c r="J10" i="2"/>
  <c r="J107" i="2"/>
  <c r="L90" i="1"/>
  <c r="AM90" i="1"/>
  <c r="AM89" i="1"/>
  <c r="L89" i="1"/>
  <c r="AM87" i="1"/>
  <c r="L87" i="1"/>
  <c r="L85" i="1"/>
  <c r="L84" i="1"/>
  <c r="AS94" i="1"/>
  <c r="BK115" i="2"/>
  <c r="F34" i="2"/>
  <c r="BC95" i="1"/>
  <c r="BC94" i="1" s="1"/>
  <c r="W32" i="1" s="1"/>
  <c r="F32" i="2"/>
  <c r="J32" i="2"/>
  <c r="F35" i="2"/>
  <c r="F33" i="2"/>
  <c r="J115" i="2"/>
  <c r="BK114" i="2" l="1"/>
  <c r="J114" i="2" s="1"/>
  <c r="J95" i="2" s="1"/>
  <c r="BE115" i="2"/>
  <c r="J87" i="2"/>
  <c r="J89" i="2"/>
  <c r="F90" i="2"/>
  <c r="AW95" i="1"/>
  <c r="BA95" i="1"/>
  <c r="BB95" i="1"/>
  <c r="BB94" i="1" s="1"/>
  <c r="W31" i="1" s="1"/>
  <c r="BD95" i="1"/>
  <c r="F31" i="2"/>
  <c r="AZ95" i="1" s="1"/>
  <c r="AZ94" i="1" s="1"/>
  <c r="W29" i="1" s="1"/>
  <c r="AY94" i="1"/>
  <c r="BD94" i="1"/>
  <c r="W33" i="1" s="1"/>
  <c r="BA94" i="1"/>
  <c r="W30" i="1"/>
  <c r="BK113" i="2" l="1"/>
  <c r="J113" i="2" s="1"/>
  <c r="J28" i="2" s="1"/>
  <c r="AG95" i="1" s="1"/>
  <c r="J31" i="2"/>
  <c r="AV95" i="1" s="1"/>
  <c r="AT95" i="1" s="1"/>
  <c r="AV94" i="1"/>
  <c r="AK29" i="1"/>
  <c r="AW94" i="1"/>
  <c r="AK30" i="1" s="1"/>
  <c r="AX94" i="1"/>
  <c r="AG94" i="1" l="1"/>
  <c r="AK26" i="1" s="1"/>
  <c r="AK35" i="1" s="1"/>
  <c r="AN95" i="1"/>
  <c r="J94" i="2"/>
  <c r="J37" i="2"/>
  <c r="AT94" i="1"/>
  <c r="AN94" i="1" s="1"/>
</calcChain>
</file>

<file path=xl/sharedStrings.xml><?xml version="1.0" encoding="utf-8"?>
<sst xmlns="http://schemas.openxmlformats.org/spreadsheetml/2006/main" count="274" uniqueCount="121">
  <si>
    <t>Export Komplet</t>
  </si>
  <si>
    <t/>
  </si>
  <si>
    <t>2.0</t>
  </si>
  <si>
    <t>ZAMOK</t>
  </si>
  <si>
    <t>False</t>
  </si>
  <si>
    <t>{10153643-0503-48fe-a8a6-7a52a9582b8a}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</si>
  <si>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</si>
  <si>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</si>
  <si>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</si>
  <si>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</si>
  <si>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</si>
  <si>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</si>
  <si>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</si>
  <si>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</si>
  <si>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</si>
  <si>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</si>
  <si>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</si>
  <si>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Pravidelná kontrola a čištění spalinových cest v obvodu OŘ Praha 2025-2027</t>
  </si>
  <si>
    <t>KSO:</t>
  </si>
  <si>
    <t>CC-CZ:</t>
  </si>
  <si>
    <t>Místo:</t>
  </si>
  <si>
    <t>Obvod OŘ Praha</t>
  </si>
  <si>
    <t>Datum:</t>
  </si>
  <si>
    <t>27. 2. 2025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</si>
  <si>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</si>
  <si>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</si>
  <si>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</si>
  <si>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</si>
  <si>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</si>
  <si>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</si>
  <si>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</si>
  <si>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</si>
  <si>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</si>
  <si>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</si>
  <si>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</si>
  <si>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</si>
  <si>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</si>
  <si>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</si>
  <si>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</si>
  <si>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</si>
  <si>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</si>
  <si>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</si>
  <si>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</si>
  <si>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</si>
  <si>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</si>
  <si>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</si>
  <si>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</si>
  <si>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</si>
  <si>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</si>
  <si>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</si>
  <si>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</si>
  <si>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</si>
  <si>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</si>
  <si>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</si>
  <si>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</si>
  <si>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</si>
  <si>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</si>
  <si>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</si>
  <si>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</si>
  <si>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</si>
  <si>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</si>
  <si>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</si>
  <si>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</si>
  <si>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</si>
  <si>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</si>
  <si>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</si>
  <si>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</si>
  <si>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</si>
  <si>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</si>
  <si>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</si>
  <si>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</si>
  <si>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</si>
  <si>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</si>
  <si>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</si>
  <si>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</si>
  <si>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</si>
  <si>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</si>
  <si>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</si>
  <si>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</si>
  <si>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</si>
  <si>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</si>
  <si>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</si>
  <si>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</si>
  <si>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</si>
  <si>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</si>
  <si>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</si>
  <si>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</si>
  <si>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</si>
  <si>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</si>
  <si>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02 - Kontrola a čištění spalinových cest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</si>
  <si>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</si>
  <si>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</si>
  <si>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</si>
  <si>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</si>
  <si>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</si>
  <si>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</si>
  <si>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</si>
  <si>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</si>
  <si>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</si>
  <si>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</si>
  <si>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</si>
  <si>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02</t>
  </si>
  <si>
    <t>Kontrola a čištění spalinových cest</t>
  </si>
  <si>
    <t>ROZPOCET</t>
  </si>
  <si>
    <t>K</t>
  </si>
  <si>
    <t>Pol425</t>
  </si>
  <si>
    <t>kontrola a čištění spalinových cest (jeden komínový průduch) dle zákona č. 320/2015 Sb. a vyhlášky č. 34/2016 Sb. ze dne 22. ledna 2016, umístění - obvod OŘ Praha</t>
  </si>
  <si>
    <t>soubor</t>
  </si>
  <si>
    <t>4</t>
  </si>
  <si>
    <t>-325611575</t>
  </si>
  <si>
    <t>P</t>
  </si>
  <si>
    <t>Poznámka k položce:_x000D_
Součástí položky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jednotkové ceny je i doprava na místo v obvodu OŘ Praha a vypracování protokolu o kontrole a vyčištění spalinové cesty dle platné legislativy!</t>
  </si>
  <si>
    <t>VV</t>
  </si>
  <si>
    <t>650*2"předpokládané množství za 2 roky trvání smlouvy"</t>
  </si>
  <si>
    <t>Pravidelná kontrola a čištění spalinových cest v obvodu OŘ PHA 2025-2027</t>
  </si>
  <si>
    <t>REKAPITULACE ČLENĚNÍ ORIENTAČNÍHO SOUPISU</t>
  </si>
  <si>
    <t>KRYCÍ LIST ORIENTAČNÍHO SOUPISU</t>
  </si>
  <si>
    <t>Náklady z orientačního soupisu</t>
  </si>
  <si>
    <t>ORIENTAČNÍ SOUPIS</t>
  </si>
  <si>
    <t>Náklady orientačního soupisu celkem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</si>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</sst>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101</xdr:row>
      <xdr:rowOff>0</xdr:rowOff>
    </xdr:from>
    <xdr:to>
      <xdr:col>9</xdr:col>
      <xdr:colOff>1216025</xdr:colOff>
      <xdr:row>105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2" t="s">
        <v>14</v>
      </c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R5" s="16"/>
      <c r="BE5" s="169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3" t="s">
        <v>17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R6" s="16"/>
      <c r="BE6" s="170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0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0"/>
      <c r="BS8" s="13" t="s">
        <v>6</v>
      </c>
    </row>
    <row r="9" spans="1:74" ht="14.45" customHeight="1">
      <c r="B9" s="16"/>
      <c r="AR9" s="16"/>
      <c r="BE9" s="170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70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70"/>
      <c r="BS11" s="13" t="s">
        <v>6</v>
      </c>
    </row>
    <row r="12" spans="1:74" ht="6.95" customHeight="1">
      <c r="B12" s="16"/>
      <c r="AR12" s="16"/>
      <c r="BE12" s="170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70"/>
      <c r="BS13" s="13" t="s">
        <v>6</v>
      </c>
    </row>
    <row r="14" spans="1:74" ht="12.75">
      <c r="B14" s="16"/>
      <c r="E14" s="174" t="s">
        <v>31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3" t="s">
        <v>28</v>
      </c>
      <c r="AN14" s="25" t="s">
        <v>31</v>
      </c>
      <c r="AR14" s="16"/>
      <c r="BE14" s="170"/>
      <c r="BS14" s="13" t="s">
        <v>6</v>
      </c>
    </row>
    <row r="15" spans="1:74" ht="6.95" customHeight="1">
      <c r="B15" s="16"/>
      <c r="AR15" s="16"/>
      <c r="BE15" s="170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70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70"/>
      <c r="BS17" s="13" t="s">
        <v>34</v>
      </c>
    </row>
    <row r="18" spans="2:71" ht="6.95" customHeight="1">
      <c r="B18" s="16"/>
      <c r="AR18" s="16"/>
      <c r="BE18" s="170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70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70"/>
      <c r="BS20" s="13" t="s">
        <v>34</v>
      </c>
    </row>
    <row r="21" spans="2:71" ht="6.95" customHeight="1">
      <c r="B21" s="16"/>
      <c r="AR21" s="16"/>
      <c r="BE21" s="170"/>
    </row>
    <row r="22" spans="2:71" ht="12" customHeight="1">
      <c r="B22" s="16"/>
      <c r="D22" s="23" t="s">
        <v>37</v>
      </c>
      <c r="AR22" s="16"/>
      <c r="BE22" s="170"/>
    </row>
    <row r="23" spans="2:71" ht="16.5" customHeight="1">
      <c r="B23" s="16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6"/>
      <c r="BE23" s="170"/>
    </row>
    <row r="24" spans="2:71" ht="6.95" customHeight="1">
      <c r="B24" s="16"/>
      <c r="AR24" s="16"/>
      <c r="BE24" s="17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0"/>
    </row>
    <row r="26" spans="2:71" s="1" customFormat="1" ht="25.9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7">
        <f>ROUND(AG94,2)</f>
        <v>0</v>
      </c>
      <c r="AL26" s="178"/>
      <c r="AM26" s="178"/>
      <c r="AN26" s="178"/>
      <c r="AO26" s="178"/>
      <c r="AR26" s="28"/>
      <c r="BE26" s="170"/>
    </row>
    <row r="27" spans="2:71" s="1" customFormat="1" ht="6.95" customHeight="1">
      <c r="B27" s="28"/>
      <c r="AR27" s="28"/>
      <c r="BE27" s="170"/>
    </row>
    <row r="28" spans="2:71" s="1" customFormat="1" ht="12.75">
      <c r="B28" s="28"/>
      <c r="L28" s="179" t="s">
        <v>39</v>
      </c>
      <c r="M28" s="179"/>
      <c r="N28" s="179"/>
      <c r="O28" s="179"/>
      <c r="P28" s="179"/>
      <c r="W28" s="179" t="s">
        <v>40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41</v>
      </c>
      <c r="AL28" s="179"/>
      <c r="AM28" s="179"/>
      <c r="AN28" s="179"/>
      <c r="AO28" s="179"/>
      <c r="AR28" s="28"/>
      <c r="BE28" s="170"/>
    </row>
    <row r="29" spans="2:71" s="2" customFormat="1" ht="14.45" customHeight="1">
      <c r="B29" s="32"/>
      <c r="D29" s="23" t="s">
        <v>42</v>
      </c>
      <c r="F29" s="23" t="s">
        <v>43</v>
      </c>
      <c r="L29" s="164">
        <v>0.21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2"/>
      <c r="BE29" s="171"/>
    </row>
    <row r="30" spans="2:71" s="2" customFormat="1" ht="14.45" customHeight="1">
      <c r="B30" s="32"/>
      <c r="F30" s="23" t="s">
        <v>44</v>
      </c>
      <c r="L30" s="164">
        <v>0.12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2"/>
      <c r="BE30" s="171"/>
    </row>
    <row r="31" spans="2:71" s="2" customFormat="1" ht="14.45" hidden="1" customHeight="1">
      <c r="B31" s="32"/>
      <c r="F31" s="23" t="s">
        <v>45</v>
      </c>
      <c r="L31" s="164">
        <v>0.21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2"/>
      <c r="BE31" s="171"/>
    </row>
    <row r="32" spans="2:71" s="2" customFormat="1" ht="14.45" hidden="1" customHeight="1">
      <c r="B32" s="32"/>
      <c r="F32" s="23" t="s">
        <v>46</v>
      </c>
      <c r="L32" s="164">
        <v>0.12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2"/>
      <c r="BE32" s="171"/>
    </row>
    <row r="33" spans="2:57" s="2" customFormat="1" ht="14.45" hidden="1" customHeight="1">
      <c r="B33" s="32"/>
      <c r="F33" s="23" t="s">
        <v>47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2"/>
      <c r="BE33" s="171"/>
    </row>
    <row r="34" spans="2:57" s="1" customFormat="1" ht="6.95" customHeight="1">
      <c r="B34" s="28"/>
      <c r="AR34" s="28"/>
      <c r="BE34" s="170"/>
    </row>
    <row r="35" spans="2:57" s="1" customFormat="1" ht="25.9" customHeight="1"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165" t="s">
        <v>50</v>
      </c>
      <c r="Y35" s="166"/>
      <c r="Z35" s="166"/>
      <c r="AA35" s="166"/>
      <c r="AB35" s="166"/>
      <c r="AC35" s="35"/>
      <c r="AD35" s="35"/>
      <c r="AE35" s="35"/>
      <c r="AF35" s="35"/>
      <c r="AG35" s="35"/>
      <c r="AH35" s="35"/>
      <c r="AI35" s="35"/>
      <c r="AJ35" s="35"/>
      <c r="AK35" s="167">
        <f>SUM(AK26:AK33)</f>
        <v>0</v>
      </c>
      <c r="AL35" s="166"/>
      <c r="AM35" s="166"/>
      <c r="AN35" s="166"/>
      <c r="AO35" s="168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53</v>
      </c>
      <c r="AI60" s="30"/>
      <c r="AJ60" s="30"/>
      <c r="AK60" s="30"/>
      <c r="AL60" s="30"/>
      <c r="AM60" s="39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53</v>
      </c>
      <c r="AI75" s="30"/>
      <c r="AJ75" s="30"/>
      <c r="AK75" s="30"/>
      <c r="AL75" s="30"/>
      <c r="AM75" s="39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OR_PHA</v>
      </c>
      <c r="AR84" s="44"/>
    </row>
    <row r="85" spans="1:90" s="4" customFormat="1" ht="36.950000000000003" customHeight="1">
      <c r="B85" s="45"/>
      <c r="C85" s="46" t="s">
        <v>16</v>
      </c>
      <c r="L85" s="153" t="str">
        <f>K6</f>
        <v>Pravidelná kontrola a čištění spalinových cest v obvodu OŘ Praha 2025-2027</v>
      </c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Obvod OŘ Praha</v>
      </c>
      <c r="AI87" s="23" t="s">
        <v>22</v>
      </c>
      <c r="AM87" s="155" t="str">
        <f>IF(AN8= "","",AN8)</f>
        <v>27. 2. 2025</v>
      </c>
      <c r="AN87" s="155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Správa železnic, státní organizace</v>
      </c>
      <c r="AI89" s="23" t="s">
        <v>32</v>
      </c>
      <c r="AM89" s="156" t="str">
        <f>IF(E17="","",E17)</f>
        <v xml:space="preserve"> </v>
      </c>
      <c r="AN89" s="157"/>
      <c r="AO89" s="157"/>
      <c r="AP89" s="157"/>
      <c r="AR89" s="28"/>
      <c r="AS89" s="158" t="s">
        <v>58</v>
      </c>
      <c r="AT89" s="15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56" t="str">
        <f>IF(E20="","",E20)</f>
        <v>L. Ulrich, DiS.</v>
      </c>
      <c r="AN90" s="157"/>
      <c r="AO90" s="157"/>
      <c r="AP90" s="157"/>
      <c r="AR90" s="28"/>
      <c r="AS90" s="160"/>
      <c r="AT90" s="161"/>
      <c r="BD90" s="52"/>
    </row>
    <row r="91" spans="1:90" s="1" customFormat="1" ht="10.9" customHeight="1">
      <c r="B91" s="28"/>
      <c r="AR91" s="28"/>
      <c r="AS91" s="160"/>
      <c r="AT91" s="161"/>
      <c r="BD91" s="52"/>
    </row>
    <row r="92" spans="1:90" s="1" customFormat="1" ht="29.25" customHeight="1">
      <c r="B92" s="28"/>
      <c r="C92" s="143" t="s">
        <v>59</v>
      </c>
      <c r="D92" s="144"/>
      <c r="E92" s="144"/>
      <c r="F92" s="144"/>
      <c r="G92" s="144"/>
      <c r="H92" s="53"/>
      <c r="I92" s="145" t="s">
        <v>60</v>
      </c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6" t="s">
        <v>61</v>
      </c>
      <c r="AH92" s="144"/>
      <c r="AI92" s="144"/>
      <c r="AJ92" s="144"/>
      <c r="AK92" s="144"/>
      <c r="AL92" s="144"/>
      <c r="AM92" s="144"/>
      <c r="AN92" s="145" t="s">
        <v>62</v>
      </c>
      <c r="AO92" s="144"/>
      <c r="AP92" s="147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1">
        <f>ROUND(AG95,2)</f>
        <v>0</v>
      </c>
      <c r="AH94" s="151"/>
      <c r="AI94" s="151"/>
      <c r="AJ94" s="151"/>
      <c r="AK94" s="151"/>
      <c r="AL94" s="151"/>
      <c r="AM94" s="151"/>
      <c r="AN94" s="152">
        <f>SUM(AG94,AT94)</f>
        <v>0</v>
      </c>
      <c r="AO94" s="152"/>
      <c r="AP94" s="15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0" s="6" customFormat="1" ht="24.75" customHeight="1">
      <c r="A95" s="69" t="s">
        <v>81</v>
      </c>
      <c r="B95" s="70"/>
      <c r="C95" s="71"/>
      <c r="D95" s="150" t="s">
        <v>14</v>
      </c>
      <c r="E95" s="150"/>
      <c r="F95" s="150"/>
      <c r="G95" s="150"/>
      <c r="H95" s="150"/>
      <c r="I95" s="72"/>
      <c r="J95" s="150" t="s">
        <v>17</v>
      </c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150"/>
      <c r="AG95" s="148">
        <f>'OR_PHA - Pravidelná kontr...'!J28</f>
        <v>0</v>
      </c>
      <c r="AH95" s="149"/>
      <c r="AI95" s="149"/>
      <c r="AJ95" s="149"/>
      <c r="AK95" s="149"/>
      <c r="AL95" s="149"/>
      <c r="AM95" s="149"/>
      <c r="AN95" s="148">
        <f>SUM(AG95,AT95)</f>
        <v>0</v>
      </c>
      <c r="AO95" s="149"/>
      <c r="AP95" s="149"/>
      <c r="AQ95" s="73" t="s">
        <v>82</v>
      </c>
      <c r="AR95" s="70"/>
      <c r="AS95" s="74">
        <v>0</v>
      </c>
      <c r="AT95" s="75">
        <f>ROUND(SUM(AV95:AW95),2)</f>
        <v>0</v>
      </c>
      <c r="AU95" s="76">
        <f>'OR_PHA - Pravidelná kontr...'!P113</f>
        <v>0</v>
      </c>
      <c r="AV95" s="75">
        <f>'OR_PHA - Pravidelná kontr...'!J31</f>
        <v>0</v>
      </c>
      <c r="AW95" s="75">
        <f>'OR_PHA - Pravidelná kontr...'!J32</f>
        <v>0</v>
      </c>
      <c r="AX95" s="75">
        <f>'OR_PHA - Pravidelná kontr...'!J33</f>
        <v>0</v>
      </c>
      <c r="AY95" s="75">
        <f>'OR_PHA - Pravidelná kontr...'!J34</f>
        <v>0</v>
      </c>
      <c r="AZ95" s="75">
        <f>'OR_PHA - Pravidelná kontr...'!F31</f>
        <v>0</v>
      </c>
      <c r="BA95" s="75">
        <f>'OR_PHA - Pravidelná kontr...'!F32</f>
        <v>0</v>
      </c>
      <c r="BB95" s="75">
        <f>'OR_PHA - Pravidelná kontr...'!F33</f>
        <v>0</v>
      </c>
      <c r="BC95" s="75">
        <f>'OR_PHA - Pravidelná kontr...'!F34</f>
        <v>0</v>
      </c>
      <c r="BD95" s="77">
        <f>'OR_PHA - Pravidelná kontr...'!F35</f>
        <v>0</v>
      </c>
      <c r="BT95" s="78" t="s">
        <v>83</v>
      </c>
      <c r="BU95" s="78" t="s">
        <v>84</v>
      </c>
      <c r="BV95" s="78" t="s">
        <v>79</v>
      </c>
      <c r="BW95" s="78" t="s">
        <v>5</v>
      </c>
      <c r="BX95" s="78" t="s">
        <v>80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RVYy57VoLyKiEhTSXaZehHnUc1rTPgplQDiCa7SkxmXHQczO6A7cHpZM2kSOu38OJEj1LlcxPeETllIJbTh6qQ==" saltValue="1O7LLH7BRcXhtcwaFUC6KkPfYCFMI+GajkGQPhMT2HBTkIybRNFzKlgkJ6k1UZHdjH0nlITq1IK/KGZtaD4kl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Pravidelná kon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8"/>
  <sheetViews>
    <sheetView showGridLines="0" tabSelected="1" workbookViewId="0">
      <selection activeCell="J115" sqref="J11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116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53" t="s">
        <v>114</v>
      </c>
      <c r="F7" s="180"/>
      <c r="G7" s="180"/>
      <c r="H7" s="180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zakázky'!AN8</f>
        <v>27. 2. 2025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zakázky'!AN13</f>
        <v>Vyplň údaj</v>
      </c>
      <c r="L15" s="28"/>
    </row>
    <row r="16" spans="2:46" s="1" customFormat="1" ht="18" customHeight="1">
      <c r="B16" s="28"/>
      <c r="E16" s="181" t="str">
        <f>'Rekapitulace zakázky'!E14</f>
        <v>Vyplň údaj</v>
      </c>
      <c r="F16" s="172"/>
      <c r="G16" s="172"/>
      <c r="H16" s="172"/>
      <c r="I16" s="23" t="s">
        <v>28</v>
      </c>
      <c r="J16" s="24" t="str">
        <f>'Rekapitulace zakázky'!AN14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tr">
        <f>IF('Rekapitulace zakázky'!AN16="","",'Rekapitulace zakázky'!AN16)</f>
        <v/>
      </c>
      <c r="L18" s="28"/>
    </row>
    <row r="19" spans="2:12" s="1" customFormat="1" ht="18" customHeight="1">
      <c r="B19" s="28"/>
      <c r="E19" s="21" t="str">
        <f>IF('Rekapitulace zakázky'!E17="","",'Rekapitulace zakázky'!E17)</f>
        <v xml:space="preserve"> </v>
      </c>
      <c r="I19" s="23" t="s">
        <v>28</v>
      </c>
      <c r="J19" s="21" t="str">
        <f>IF('Rekapitulace zakázky'!AN17="","",'Rekapitulace zakázky'!AN17)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/>
      <c r="I22" s="23" t="s">
        <v>28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37</v>
      </c>
      <c r="L24" s="28"/>
    </row>
    <row r="25" spans="2:12" s="7" customFormat="1" ht="16.5" customHeight="1">
      <c r="B25" s="80"/>
      <c r="E25" s="176" t="s">
        <v>1</v>
      </c>
      <c r="F25" s="176"/>
      <c r="G25" s="176"/>
      <c r="H25" s="176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38</v>
      </c>
      <c r="J28" s="62">
        <f>ROUND(J113,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40</v>
      </c>
      <c r="I30" s="31" t="s">
        <v>39</v>
      </c>
      <c r="J30" s="31" t="s">
        <v>41</v>
      </c>
      <c r="L30" s="28"/>
    </row>
    <row r="31" spans="2:12" s="1" customFormat="1" ht="14.45" customHeight="1">
      <c r="B31" s="28"/>
      <c r="D31" s="51" t="s">
        <v>42</v>
      </c>
      <c r="E31" s="23" t="s">
        <v>43</v>
      </c>
      <c r="F31" s="82">
        <f>ROUND((SUM(BE113:BE117)),  2)</f>
        <v>0</v>
      </c>
      <c r="I31" s="83">
        <v>0.21</v>
      </c>
      <c r="J31" s="82">
        <f>ROUND(((SUM(BE113:BE117))*I31),  2)</f>
        <v>0</v>
      </c>
      <c r="L31" s="28"/>
    </row>
    <row r="32" spans="2:12" s="1" customFormat="1" ht="14.45" customHeight="1">
      <c r="B32" s="28"/>
      <c r="E32" s="23" t="s">
        <v>44</v>
      </c>
      <c r="F32" s="82">
        <f>ROUND((SUM(BF113:BF117)),  2)</f>
        <v>0</v>
      </c>
      <c r="I32" s="83">
        <v>0.12</v>
      </c>
      <c r="J32" s="82">
        <f>ROUND(((SUM(BF113:BF117))*I32),  2)</f>
        <v>0</v>
      </c>
      <c r="L32" s="28"/>
    </row>
    <row r="33" spans="2:12" s="1" customFormat="1" ht="14.45" hidden="1" customHeight="1">
      <c r="B33" s="28"/>
      <c r="E33" s="23" t="s">
        <v>45</v>
      </c>
      <c r="F33" s="82">
        <f>ROUND((SUM(BG113:BG117)),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46</v>
      </c>
      <c r="F34" s="82">
        <f>ROUND((SUM(BH113:BH117)),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47</v>
      </c>
      <c r="F35" s="82">
        <f>ROUND((SUM(BI113:BI117)),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53</v>
      </c>
      <c r="E61" s="30"/>
      <c r="F61" s="90" t="s">
        <v>54</v>
      </c>
      <c r="G61" s="39" t="s">
        <v>53</v>
      </c>
      <c r="H61" s="30"/>
      <c r="I61" s="30"/>
      <c r="J61" s="91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55</v>
      </c>
      <c r="E65" s="38"/>
      <c r="F65" s="38"/>
      <c r="G65" s="37" t="s">
        <v>56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53</v>
      </c>
      <c r="E76" s="30"/>
      <c r="F76" s="90" t="s">
        <v>54</v>
      </c>
      <c r="G76" s="39" t="s">
        <v>53</v>
      </c>
      <c r="H76" s="30"/>
      <c r="I76" s="30"/>
      <c r="J76" s="91" t="s">
        <v>54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115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53" t="str">
        <f>E7</f>
        <v>Pravidelná kontrola a čištění spalinových cest v obvodu OŘ PHA 2025-2027</v>
      </c>
      <c r="F85" s="180"/>
      <c r="G85" s="180"/>
      <c r="H85" s="180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Obvod OŘ Praha</v>
      </c>
      <c r="I87" s="23" t="s">
        <v>22</v>
      </c>
      <c r="J87" s="48" t="str">
        <f>IF(J10="","",J10)</f>
        <v>27. 2. 2025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Správa železnic, státní organizace</v>
      </c>
      <c r="I89" s="23" t="s">
        <v>32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/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117</v>
      </c>
      <c r="J94" s="62">
        <f>J113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J114</f>
        <v>0</v>
      </c>
      <c r="L95" s="95"/>
    </row>
    <row r="96" spans="2:47" s="1" customFormat="1" ht="21.75" customHeight="1">
      <c r="B96" s="28"/>
      <c r="L96" s="28"/>
    </row>
    <row r="97" spans="2:20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28"/>
    </row>
    <row r="101" spans="2:20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28"/>
    </row>
    <row r="102" spans="2:20" s="1" customFormat="1" ht="24.95" customHeight="1">
      <c r="B102" s="28"/>
      <c r="C102" s="17" t="s">
        <v>118</v>
      </c>
      <c r="L102" s="28"/>
    </row>
    <row r="103" spans="2:20" s="1" customFormat="1" ht="6.95" customHeight="1">
      <c r="B103" s="28"/>
      <c r="L103" s="28"/>
    </row>
    <row r="104" spans="2:20" s="1" customFormat="1" ht="12" customHeight="1">
      <c r="B104" s="28"/>
      <c r="C104" s="23" t="s">
        <v>16</v>
      </c>
      <c r="L104" s="28"/>
    </row>
    <row r="105" spans="2:20" s="1" customFormat="1" ht="30" customHeight="1">
      <c r="B105" s="28"/>
      <c r="E105" s="153" t="str">
        <f>E7</f>
        <v>Pravidelná kontrola a čištění spalinových cest v obvodu OŘ PHA 2025-2027</v>
      </c>
      <c r="F105" s="180"/>
      <c r="G105" s="180"/>
      <c r="H105" s="180"/>
      <c r="L105" s="28"/>
    </row>
    <row r="106" spans="2:20" s="1" customFormat="1" ht="6.95" customHeight="1">
      <c r="B106" s="28"/>
      <c r="L106" s="28"/>
    </row>
    <row r="107" spans="2:20" s="1" customFormat="1" ht="12" customHeight="1">
      <c r="B107" s="28"/>
      <c r="C107" s="23" t="s">
        <v>20</v>
      </c>
      <c r="F107" s="21" t="str">
        <f>F10</f>
        <v>Obvod OŘ Praha</v>
      </c>
      <c r="I107" s="23" t="s">
        <v>22</v>
      </c>
      <c r="J107" s="48" t="str">
        <f>IF(J10="","",J10)</f>
        <v>27. 2. 2025</v>
      </c>
      <c r="L107" s="28"/>
    </row>
    <row r="108" spans="2:20" s="1" customFormat="1" ht="6.95" customHeight="1">
      <c r="B108" s="28"/>
      <c r="L108" s="28"/>
    </row>
    <row r="109" spans="2:20" s="1" customFormat="1" ht="15.2" customHeight="1">
      <c r="B109" s="28"/>
      <c r="C109" s="23" t="s">
        <v>24</v>
      </c>
      <c r="F109" s="21" t="str">
        <f>E13</f>
        <v>Správa železnic, státní organizace</v>
      </c>
      <c r="I109" s="23" t="s">
        <v>32</v>
      </c>
      <c r="J109" s="26" t="str">
        <f>E19</f>
        <v xml:space="preserve"> </v>
      </c>
      <c r="L109" s="28"/>
    </row>
    <row r="110" spans="2:20" s="1" customFormat="1" ht="15.2" customHeight="1">
      <c r="B110" s="28"/>
      <c r="C110" s="23" t="s">
        <v>30</v>
      </c>
      <c r="F110" s="21" t="str">
        <f>IF(E16="","",E16)</f>
        <v>Vyplň údaj</v>
      </c>
      <c r="I110" s="23" t="s">
        <v>35</v>
      </c>
      <c r="J110" s="26"/>
      <c r="L110" s="28"/>
    </row>
    <row r="111" spans="2:20" s="1" customFormat="1" ht="10.35" customHeight="1">
      <c r="B111" s="28"/>
      <c r="L111" s="28"/>
    </row>
    <row r="112" spans="2:20" s="9" customFormat="1" ht="29.25" customHeight="1">
      <c r="B112" s="99"/>
      <c r="C112" s="100" t="s">
        <v>90</v>
      </c>
      <c r="D112" s="101" t="s">
        <v>63</v>
      </c>
      <c r="E112" s="101" t="s">
        <v>59</v>
      </c>
      <c r="F112" s="101" t="s">
        <v>60</v>
      </c>
      <c r="G112" s="101" t="s">
        <v>91</v>
      </c>
      <c r="H112" s="101" t="s">
        <v>92</v>
      </c>
      <c r="I112" s="101" t="s">
        <v>93</v>
      </c>
      <c r="J112" s="101" t="s">
        <v>87</v>
      </c>
      <c r="K112" s="102" t="s">
        <v>94</v>
      </c>
      <c r="L112" s="99"/>
      <c r="M112" s="55" t="s">
        <v>1</v>
      </c>
      <c r="N112" s="56" t="s">
        <v>42</v>
      </c>
      <c r="O112" s="56" t="s">
        <v>95</v>
      </c>
      <c r="P112" s="56" t="s">
        <v>96</v>
      </c>
      <c r="Q112" s="56" t="s">
        <v>97</v>
      </c>
      <c r="R112" s="56" t="s">
        <v>98</v>
      </c>
      <c r="S112" s="56" t="s">
        <v>99</v>
      </c>
      <c r="T112" s="57" t="s">
        <v>100</v>
      </c>
    </row>
    <row r="113" spans="2:65" s="1" customFormat="1" ht="22.9" customHeight="1">
      <c r="B113" s="28"/>
      <c r="C113" s="60" t="s">
        <v>119</v>
      </c>
      <c r="J113" s="103">
        <f>BK113</f>
        <v>0</v>
      </c>
      <c r="L113" s="28"/>
      <c r="M113" s="58"/>
      <c r="N113" s="49"/>
      <c r="O113" s="49"/>
      <c r="P113" s="104">
        <f>P114</f>
        <v>0</v>
      </c>
      <c r="Q113" s="49"/>
      <c r="R113" s="104">
        <f>R114</f>
        <v>0</v>
      </c>
      <c r="S113" s="49"/>
      <c r="T113" s="105">
        <f>T114</f>
        <v>0</v>
      </c>
      <c r="AT113" s="13" t="s">
        <v>77</v>
      </c>
      <c r="AU113" s="13" t="s">
        <v>88</v>
      </c>
      <c r="BK113" s="106">
        <f>BK114</f>
        <v>0</v>
      </c>
    </row>
    <row r="114" spans="2:65" s="10" customFormat="1" ht="25.9" customHeight="1">
      <c r="B114" s="107"/>
      <c r="D114" s="108" t="s">
        <v>77</v>
      </c>
      <c r="E114" s="109" t="s">
        <v>101</v>
      </c>
      <c r="F114" s="109" t="s">
        <v>102</v>
      </c>
      <c r="I114" s="110"/>
      <c r="J114" s="111">
        <f>BK114</f>
        <v>0</v>
      </c>
      <c r="L114" s="107"/>
      <c r="M114" s="112"/>
      <c r="P114" s="113">
        <f>SUM(P115:P117)</f>
        <v>0</v>
      </c>
      <c r="R114" s="113">
        <f>SUM(R115:R117)</f>
        <v>0</v>
      </c>
      <c r="T114" s="114">
        <f>SUM(T115:T117)</f>
        <v>0</v>
      </c>
      <c r="AR114" s="108" t="s">
        <v>83</v>
      </c>
      <c r="AT114" s="115" t="s">
        <v>77</v>
      </c>
      <c r="AU114" s="115" t="s">
        <v>78</v>
      </c>
      <c r="AY114" s="108" t="s">
        <v>103</v>
      </c>
      <c r="BK114" s="116">
        <f>SUM(BK115:BK117)</f>
        <v>0</v>
      </c>
    </row>
    <row r="115" spans="2:65" s="1" customFormat="1" ht="49.15" customHeight="1">
      <c r="B115" s="28"/>
      <c r="C115" s="117" t="s">
        <v>83</v>
      </c>
      <c r="D115" s="117" t="s">
        <v>104</v>
      </c>
      <c r="E115" s="118" t="s">
        <v>105</v>
      </c>
      <c r="F115" s="119" t="s">
        <v>106</v>
      </c>
      <c r="G115" s="120" t="s">
        <v>107</v>
      </c>
      <c r="H115" s="121">
        <v>1300</v>
      </c>
      <c r="I115" s="122"/>
      <c r="J115" s="123">
        <f>ROUND(I115*H115,2)</f>
        <v>0</v>
      </c>
      <c r="K115" s="119" t="s">
        <v>120</v>
      </c>
      <c r="L115" s="28"/>
      <c r="M115" s="124" t="s">
        <v>1</v>
      </c>
      <c r="N115" s="125" t="s">
        <v>43</v>
      </c>
      <c r="P115" s="126">
        <f>O115*H115</f>
        <v>0</v>
      </c>
      <c r="Q115" s="126">
        <v>0</v>
      </c>
      <c r="R115" s="126">
        <f>Q115*H115</f>
        <v>0</v>
      </c>
      <c r="S115" s="126">
        <v>0</v>
      </c>
      <c r="T115" s="127">
        <f>S115*H115</f>
        <v>0</v>
      </c>
      <c r="AR115" s="128" t="s">
        <v>108</v>
      </c>
      <c r="AT115" s="128" t="s">
        <v>104</v>
      </c>
      <c r="AU115" s="128" t="s">
        <v>83</v>
      </c>
      <c r="AY115" s="13" t="s">
        <v>103</v>
      </c>
      <c r="BE115" s="129">
        <f>IF(N115="základní",J115,0)</f>
        <v>0</v>
      </c>
      <c r="BF115" s="129">
        <f>IF(N115="snížená",J115,0)</f>
        <v>0</v>
      </c>
      <c r="BG115" s="129">
        <f>IF(N115="zákl. přenesená",J115,0)</f>
        <v>0</v>
      </c>
      <c r="BH115" s="129">
        <f>IF(N115="sníž. přenesená",J115,0)</f>
        <v>0</v>
      </c>
      <c r="BI115" s="129">
        <f>IF(N115="nulová",J115,0)</f>
        <v>0</v>
      </c>
      <c r="BJ115" s="13" t="s">
        <v>83</v>
      </c>
      <c r="BK115" s="129">
        <f>ROUND(I115*H115,2)</f>
        <v>0</v>
      </c>
      <c r="BL115" s="13" t="s">
        <v>108</v>
      </c>
      <c r="BM115" s="128" t="s">
        <v>109</v>
      </c>
    </row>
    <row r="116" spans="2:65" s="1" customFormat="1" ht="117">
      <c r="B116" s="28"/>
      <c r="D116" s="130" t="s">
        <v>110</v>
      </c>
      <c r="F116" s="131" t="s">
        <v>111</v>
      </c>
      <c r="I116" s="132"/>
      <c r="L116" s="28"/>
      <c r="M116" s="133"/>
      <c r="T116" s="52"/>
      <c r="AT116" s="13" t="s">
        <v>110</v>
      </c>
      <c r="AU116" s="13" t="s">
        <v>83</v>
      </c>
    </row>
    <row r="117" spans="2:65" s="11" customFormat="1">
      <c r="B117" s="134"/>
      <c r="D117" s="130" t="s">
        <v>112</v>
      </c>
      <c r="E117" s="135" t="s">
        <v>1</v>
      </c>
      <c r="F117" s="136" t="s">
        <v>113</v>
      </c>
      <c r="H117" s="137">
        <v>1300</v>
      </c>
      <c r="I117" s="138"/>
      <c r="L117" s="134"/>
      <c r="M117" s="139"/>
      <c r="N117" s="140"/>
      <c r="O117" s="140"/>
      <c r="P117" s="140"/>
      <c r="Q117" s="140"/>
      <c r="R117" s="140"/>
      <c r="S117" s="140"/>
      <c r="T117" s="141"/>
      <c r="AT117" s="135" t="s">
        <v>112</v>
      </c>
      <c r="AU117" s="135" t="s">
        <v>83</v>
      </c>
      <c r="AV117" s="11" t="s">
        <v>85</v>
      </c>
      <c r="AW117" s="11" t="s">
        <v>34</v>
      </c>
      <c r="AX117" s="11" t="s">
        <v>83</v>
      </c>
      <c r="AY117" s="135" t="s">
        <v>103</v>
      </c>
    </row>
    <row r="118" spans="2:65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</sheetData>
  <sheetProtection algorithmName="SHA-512" hashValue="E1xUw/7kJd7yWsFXb1iUO2VdODE9rj+r5KHMIWpe57putFhpazxUQ0Vz/LUKU1XmE6KNvd55CP5giIYfa3bdgA==" saltValue="Uv+lhqC8ZOknmjc7RFGIUQ==" spinCount="100000" sheet="1" objects="1" scenarios="1" formatColumns="0" formatRows="0" autoFilter="0"/>
  <autoFilter ref="C112:K117" xr:uid="{00000000-0009-0000-0000-000001000000}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Pravidelná kontr...</vt:lpstr>
      <vt:lpstr>'OR_PHA - Pravidelná kontr...'!Názvy_tisku</vt:lpstr>
      <vt:lpstr>'Rekapitulace zakázky'!Názvy_tisku</vt:lpstr>
      <vt:lpstr>'OR_PHA - Pravidelná kontr...'!Oblast_tisku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2025-02-27T11:23:52Z</cp:lastPrinted>
  <dcterms:created xsi:type="dcterms:W3CDTF">2025-02-27T10:02:07Z</dcterms:created>
  <dcterms:modified xsi:type="dcterms:W3CDTF">2025-02-27T11:24:00Z</dcterms:modified>
</cp:coreProperties>
</file>